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C0BCAB71-1B8B-413D-947A-B29F121EFF91}" xr6:coauthVersionLast="47" xr6:coauthVersionMax="47" xr10:uidLastSave="{00000000-0000-0000-0000-000000000000}"/>
  <bookViews>
    <workbookView xWindow="-120" yWindow="-120" windowWidth="20730" windowHeight="1116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<sst xmlns="http://schemas.openxmlformats.org/spreadsheetml/2006/main" count="3057" uniqueCount="531">
  <si>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</si>
  <si>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</si>
  <si>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</si>
  <si>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</si>
  <si>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</si>
  <si>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</si>
  <si>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</si>
  <si>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</si>
  <si>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</si>
  <si>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</si>
  <si>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</si>
  <si>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</si>
  <si>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</si>
  <si>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</si>
  <si>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</si>
  <si>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</si>
  <si>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</si>
  <si>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</si>
  <si>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</si>
  <si>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</si>
  <si>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</si>
  <si>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</si>
  <si>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</si>
  <si>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</si>
  <si>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</si>
  <si>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</si>
  <si>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</si>
  <si>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</si>
  <si>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</si>
  <si>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</si>
  <si>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</si>
  <si>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</si>
  <si>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</si>
  <si>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</si>
  <si>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</si>
  <si>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</si>
  <si>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</si>
  <si>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</si>
  <si>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</si>
  <si>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</si>
  <si>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</si>
  <si>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</si>
  <si>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</si>
  <si>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</si>
  <si>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</si>
  <si>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</si>
  <si>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</si>
  <si>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</si>
  <si>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</si>
  <si>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</si>
  <si>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</si>
  <si>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</si>
  <si>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</si>
  <si>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</si>
  <si>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</si>
  <si>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</si>
  <si>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</si>
  <si>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</si>
  <si>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</si>
  <si>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</si>
  <si>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</si>
  <si>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</si>
  <si>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</si>
  <si>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</si>
  <si>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</si>
  <si>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</si>
  <si>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</si>
  <si>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</si>
  <si>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</si>
  <si>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</si>
  <si>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</si>
  <si>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</si>
  <si>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</si>
  <si>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</si>
  <si>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</si>
  <si>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</si>
  <si>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</si>
  <si>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</si>
  <si>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</si>
  <si>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</si>
  <si>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</si>
  <si>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</si>
  <si>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</si>
  <si>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</si>
  <si>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</si>
  <si>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</si>
  <si>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</si>
  <si>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</si>
  <si>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</si>
  <si>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</si>
  <si>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</si>
  <si>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</si>
  <si>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</si>
  <si>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</si>
  <si>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</si>
  <si>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</si>
  <si>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</si>
  <si>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</si>
  <si>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</si>
  <si>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</si>
  <si>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</si>
  <si>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</si>
  <si>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</si>
  <si>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</si>
  <si>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</si>
  <si>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</si>
  <si>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</si>
  <si>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</si>
  <si>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</si>
  <si>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</si>
  <si>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</si>
  <si>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</si>
  <si>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</si>
  <si>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</si>
  <si>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</si>
  <si>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</si>
  <si>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</si>
  <si>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</si>
  <si>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</si>
  <si>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</si>
  <si>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</si>
  <si>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</si>
  <si>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</si>
  <si>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</si>
  <si>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</si>
  <si>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</si>
  <si>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</si>
  <si>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</si>
  <si>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</si>
  <si>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</si>
  <si>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</si>
  <si>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</si>
  <si>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</si>
  <si>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</si>
  <si>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</si>
  <si>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</si>
  <si>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</si>
  <si>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</si>
  <si>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</si>
  <si>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</si>
  <si>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</si>
  <si>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</si>
  <si>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</si>
  <si>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</si>
  <si>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</si>
  <si>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</si>
  <si>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</si>
  <si>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</si>
  <si>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</si>
  <si>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</si>
  <si>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</si>
  <si>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</si>
  <si>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</si>
  <si>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</si>
  <si>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</si>
  <si>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</si>
  <si>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</si>
  <si>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</si>
  <si>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</si>
  <si>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</si>
  <si>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</si>
  <si>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</si>
  <si>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</si>
  <si>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</si>
  <si>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</si>
  <si>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</si>
  <si>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</si>
  <si>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</si>
  <si>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</si>
  <si>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</si>
  <si>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</si>
  <si>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</si>
  <si>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</si>
  <si>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</si>
  <si>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</si>
  <si>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</si>
  <si>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</si>
  <si>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</si>
  <si>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</si>
  <si>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</si>
  <si>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</si>
  <si>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</si>
  <si>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</si>
  <si>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</si>
  <si>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</si>
  <si>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</si>
  <si>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</si>
  <si>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</si>
  <si>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</si>
  <si>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</si>
  <si>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</si>
  <si>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</si>
  <si>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</si>
  <si>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</si>
  <si>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</si>
  <si>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</si>
  <si>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</si>
  <si>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</si>
  <si>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</si>
  <si>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</si>
  <si>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</si>
  <si>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</si>
  <si>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</si>
  <si>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</si>
  <si>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</si>
  <si>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</si>
  <si>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</si>
  <si>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</si>
  <si>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</si>
  <si>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</si>
  <si>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</si>
  <si>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</si>
  <si>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</si>
  <si>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</si>
  <si>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</si>
  <si>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</si>
  <si>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</si>
  <si>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</si>
  <si>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</si>
  <si>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</si>
  <si>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</si>
  <si>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</si>
  <si>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</si>
  <si>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</si>
  <si>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</si>
  <si>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</si>
  <si>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</si>
  <si>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</si>
  <si>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</si>
  <si>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</si>
  <si>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</si>
  <si>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</si>
  <si>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</si>
  <si>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</si>
  <si>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</si>
  <si>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</si>
  <si>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</si>
  <si>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</si>
  <si>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</si>
  <si>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</si>
  <si>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</si>
  <si>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</si>
  <si>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</si>
  <si>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</si>
  <si>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</si>
  <si>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</si>
  <si>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</si>
  <si>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</si>
  <si>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</si>
  <si>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</si>
  <si>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</si>
  <si>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</si>
  <si>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</si>
  <si>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</si>
  <si>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</si>
  <si>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</si>
  <si>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</si>
  <si>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</si>
  <si>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</si>
  <si>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</si>
  <si>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</si>
  <si>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</si>
  <si>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</si>
  <si>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</si>
  <si>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</si>
  <si>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</si>
  <si>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</si>
  <si>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</si>
  <si>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</si>
  <si>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</si>
  <si>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</si>
  <si>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</si>
  <si>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</si>
  <si>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</si>
  <si>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</si>
  <si>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</si>
  <si>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</si>
  <si>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</si>
  <si>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</si>
  <si>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</si>
  <si>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</si>
  <si>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</si>
  <si>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</si>
  <si>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</si>
  <si>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</si>
  <si>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</si>
  <si>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</si>
  <si>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</si>
  <si>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</si>
  <si>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</si>
  <si>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</si>
  <si>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</si>
  <si>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</si>
  <si>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</si>
  <si>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</si>
  <si>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</si>
  <si>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</si>
  <si>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</si>
  <si>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</si>
  <si>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</si>
  <si>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</si>
  <si>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</si>
  <si>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</si>
  <si>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</si>
  <si>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</si>
  <si>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</si>
  <si>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</si>
  <si>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</si>
  <si>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</si>
  <si>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</si>
  <si>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</si>
  <si>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</si>
  <si>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</si>
  <si>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</si>
  <si>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</si>
  <si>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</si>
  <si>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</si>
  <si>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</si>
  <si>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</si>
  <si>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</si>
  <si>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</si>
  <si>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</si>
  <si>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</si>
  <si>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</si>
  <si>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</si>
  <si>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</si>
  <si>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</si>
  <si>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</si>
  <si>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</si>
  <si>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</si>
  <si>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</si>
  <si>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</si>
  <si>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</si>
  <si>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</si>
  <si>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</si>
  <si>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</si>
  <si>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</si>
  <si>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</si>
  <si>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</si>
  <si>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</si>
  <si>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</si>
  <si>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</si>
  <si>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</si>
  <si>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</si>
  <si>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</si>
  <si>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</si>
  <si>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</si>
  <si>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</si>
  <si>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</si>
  <si>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</si>
  <si>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</si>
  <si>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</si>
  <si>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</si>
  <si>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</si>
  <si>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</si>
  <si>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</si>
  <si>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</si>
  <si>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</si>
  <si>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</si>
  <si>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</si>
  <si>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</si>
  <si>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</si>
  <si>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</si>
  <si>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</si>
  <si>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</si>
  <si>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</si>
  <si>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</si>
  <si>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</si>
  <si>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</si>
  <si>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</si>
  <si>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</si>
  <si>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</si>
  <si>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</si>
  <si>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</si>
  <si>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</si>
  <si>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</si>
  <si>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</si>
  <si>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</si>
  <si>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</si>
  <si>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</si>
  <si>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</si>
  <si>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</si>
  <si>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</si>
  <si>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</si>
  <si>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</si>
  <si>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</si>
  <si>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</si>
  <si>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</si>
  <si>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</si>
  <si>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</si>
  <si>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</si>
  <si>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</si>
  <si>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</si>
  <si>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</si>
  <si>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</si>
  <si>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</si>
  <si>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</si>
  <si>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</si>
  <si>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</si>
  <si>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</si>
  <si>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</si>
  <si>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</si>
  <si>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</si>
  <si>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</si>
  <si>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</si>
  <si>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</si>
  <si>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</si>
  <si>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</si>
  <si>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</si>
  <si>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</si>
  <si>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</si>
  <si>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</si>
  <si>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</si>
  <si>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</si>
  <si>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</si>
  <si>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</si>
  <si>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</si>
  <si>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</si>
  <si>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</si>
  <si>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</si>
  <si>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</si>
  <si>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</si>
  <si>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</si>
  <si>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</si>
  <si>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</si>
  <si>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</si>
  <si>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</si>
  <si>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</si>
  <si>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</si>
  <si>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</si>
  <si>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</si>
  <si>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</si>
  <si>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</si>
  <si>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</si>
  <si>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</si>
  <si>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</si>
  <si>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</si>
  <si>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</si>
  <si>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</si>
  <si>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</si>
  <si>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</si>
  <si>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</si>
  <si>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</si>
  <si>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</si>
  <si>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</si>
  <si>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</si>
  <si>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</si>
  <si>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</si>
  <si>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</si>
  <si>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</si>
  <si>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</si>
  <si>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</si>
  <si>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</si>
  <si>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</si>
  <si>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t>
  </si>
  <si>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</si>
  <si>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</si>
  <si>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</si>
  <si>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</si>
  <si>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</si>
  <si>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</si>
  <si>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</si>
  <si>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</si>
  <si>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</si>
  <si>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新規</t>
  </si>
  <si>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</si>
  <si>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</si>
  <si>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</si>
  <si>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</si>
  <si>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</si>
  <si>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</si>
  <si>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</si>
  <si>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</si>
  <si>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</si>
  <si>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</si>
  <si>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</si>
  <si>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</si>
  <si>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</si>
  <si>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</si>
  <si>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</si>
  <si>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</si>
  <si>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</si>
  <si>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</si>
  <si>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</si>
  <si>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東京都</t>
    <rPh sb="0" eb="3">
      <t>トウキョウト</t>
    </rPh>
    <phoneticPr fontId="7"/>
  </si>
  <si>
    <t>東京都</t>
    <rPh sb="0" eb="3">
      <t>トウキョウト</t>
    </rPh>
    <phoneticPr fontId="7"/>
  </si>
  <si>
    <t>埼玉県</t>
    <rPh sb="0" eb="3">
      <t>サイタマケン</t>
    </rPh>
    <phoneticPr fontId="7"/>
  </si>
  <si>
    <t>横浜市</t>
    <rPh sb="0" eb="3">
      <t>ヨコハマシ</t>
    </rPh>
    <phoneticPr fontId="7"/>
  </si>
  <si>
    <t>千葉県</t>
    <rPh sb="0" eb="3">
      <t>チバケン</t>
    </rPh>
    <phoneticPr fontId="7"/>
  </si>
  <si>
    <t>神奈川県</t>
    <rPh sb="0" eb="4">
      <t>カナガワケン</t>
    </rPh>
    <phoneticPr fontId="7"/>
  </si>
  <si>
    <t>千代田区</t>
    <rPh sb="0" eb="4">
      <t>チヨダク</t>
    </rPh>
    <phoneticPr fontId="7"/>
  </si>
  <si>
    <t>豊島区</t>
    <rPh sb="0" eb="3">
      <t>トシマク</t>
    </rPh>
    <phoneticPr fontId="7"/>
  </si>
  <si>
    <t>さいたま市</t>
    <rPh sb="4" eb="5">
      <t>シ</t>
    </rPh>
    <phoneticPr fontId="7"/>
  </si>
  <si>
    <t>千葉市</t>
    <rPh sb="0" eb="3">
      <t>チバシ</t>
    </rPh>
    <phoneticPr fontId="7"/>
  </si>
  <si>
    <t>訪問介護</t>
  </si>
  <si>
    <t>通所介護</t>
  </si>
  <si>
    <t>小規模多機能型居宅介護</t>
  </si>
  <si>
    <t>短期入所療養介護（老健）</t>
  </si>
  <si>
    <t>介護保険事業所名称０１</t>
    <rPh sb="0" eb="2">
      <t>カイゴ</t>
    </rPh>
    <rPh sb="2" eb="4">
      <t>ホケン</t>
    </rPh>
    <rPh sb="4" eb="7">
      <t>ジギョウショ</t>
    </rPh>
    <rPh sb="7" eb="9">
      <t>メイショウ</t>
    </rPh>
    <phoneticPr fontId="8"/>
  </si>
  <si>
    <t>介護保険事業所名称０２</t>
    <rPh sb="0" eb="2">
      <t>カイゴ</t>
    </rPh>
    <rPh sb="2" eb="4">
      <t>ホケン</t>
    </rPh>
    <rPh sb="4" eb="7">
      <t>ジギョウショ</t>
    </rPh>
    <rPh sb="7" eb="9">
      <t>メイショウ</t>
    </rPh>
    <phoneticPr fontId="8"/>
  </si>
  <si>
    <t>介護保険事業所名称０３</t>
    <rPh sb="0" eb="2">
      <t>カイゴ</t>
    </rPh>
    <rPh sb="2" eb="4">
      <t>ホケン</t>
    </rPh>
    <rPh sb="4" eb="7">
      <t>ジギョウショ</t>
    </rPh>
    <rPh sb="7" eb="9">
      <t>メイショウ</t>
    </rPh>
    <phoneticPr fontId="8"/>
  </si>
  <si>
    <t>介護老人福祉施設</t>
    <rPh sb="0" eb="2">
      <t>カイゴ</t>
    </rPh>
    <rPh sb="2" eb="4">
      <t>ロウジン</t>
    </rPh>
    <rPh sb="4" eb="6">
      <t>フクシ</t>
    </rPh>
    <rPh sb="6" eb="8">
      <t>シセツ</t>
    </rPh>
    <phoneticPr fontId="8"/>
  </si>
  <si>
    <t>介護保険事業所名称０４</t>
    <rPh sb="0" eb="2">
      <t>カイゴ</t>
    </rPh>
    <rPh sb="2" eb="4">
      <t>ホケン</t>
    </rPh>
    <rPh sb="4" eb="7">
      <t>ジギョウショ</t>
    </rPh>
    <rPh sb="7" eb="9">
      <t>メイショウ</t>
    </rPh>
    <phoneticPr fontId="8"/>
  </si>
  <si>
    <t>介護保険事業所名称０５</t>
    <rPh sb="0" eb="2">
      <t>カイゴ</t>
    </rPh>
    <rPh sb="2" eb="4">
      <t>ホケン</t>
    </rPh>
    <rPh sb="4" eb="7">
      <t>ジギョウショ</t>
    </rPh>
    <rPh sb="7" eb="9">
      <t>メイショウ</t>
    </rPh>
    <phoneticPr fontId="8"/>
  </si>
  <si>
    <t>介護老人保健施設</t>
    <rPh sb="0" eb="8">
      <t>ロウケン</t>
    </rPh>
    <phoneticPr fontId="8"/>
  </si>
  <si>
    <t>○○ケアサービス</t>
    <phoneticPr fontId="7"/>
  </si>
  <si>
    <t>千代田区霞が関１－２－２</t>
    <phoneticPr fontId="7"/>
  </si>
  <si>
    <t>○○ビル18Ｆ</t>
    <phoneticPr fontId="7"/>
  </si>
  <si>
    <t>代表取締役</t>
    <rPh sb="0" eb="2">
      <t>ダイヒョウ</t>
    </rPh>
    <rPh sb="2" eb="5">
      <t>トリシマリヤク</t>
    </rPh>
    <phoneticPr fontId="7"/>
  </si>
  <si>
    <t>厚労　花子</t>
    <rPh sb="0" eb="2">
      <t>コウロウ</t>
    </rPh>
    <rPh sb="3" eb="5">
      <t>ハナコ</t>
    </rPh>
    <phoneticPr fontId="7"/>
  </si>
  <si>
    <t>コウロウ　タロウ</t>
    <phoneticPr fontId="7"/>
  </si>
  <si>
    <t>厚労　太郎</t>
    <rPh sb="0" eb="2">
      <t>コウロウ</t>
    </rPh>
    <rPh sb="3" eb="5">
      <t>タロウ</t>
    </rPh>
    <phoneticPr fontId="7"/>
  </si>
  <si>
    <t>03-3571-0000</t>
    <phoneticPr fontId="7"/>
  </si>
  <si>
    <t>03-3591-9999</t>
    <phoneticPr fontId="7"/>
  </si>
  <si>
    <t>aaa@aaa.aa.jp</t>
    <phoneticPr fontId="7"/>
  </si>
  <si>
    <t>×</t>
  </si>
  <si>
    <t>○ベースアップ等支援加算手当の新設（引上げ幅は、年齢、資格、経験、技能、勤務成績等を考慮して各人ごとに決定）
　　ベースアップ等支援加算手当の額を次のとおりとする。
　　　介護職員　月額○○○○～○○○○円
　　　その他の職種　月額○○○○～○○○○円
〇ベースアップ等支援手当による収入が当該手当の支給額を上回る場合、既存の賞与の引上げによって職員に支給する。
　（引上げ幅は、年齢、資格、経験、技能、勤務成績等を考慮して各人ごとに決定）</t>
    <phoneticPr fontId="7"/>
  </si>
  <si>
    <t>○</t>
    <phoneticPr fontId="7"/>
  </si>
  <si>
    <t>代表取締役</t>
    <rPh sb="0" eb="2">
      <t>ダイヒョウ</t>
    </rPh>
    <rPh sb="2" eb="5">
      <t>トリシマリヤク</t>
    </rPh>
    <phoneticPr fontId="7"/>
  </si>
  <si>
    <t>厚労　花子</t>
    <rPh sb="0" eb="2">
      <t>コウロウ</t>
    </rPh>
    <rPh sb="3" eb="5">
      <t>ハナコ</t>
    </rPh>
    <phoneticPr fontId="7"/>
  </si>
  <si>
    <t>加算Ⅱ</t>
  </si>
  <si>
    <t>加算Ⅰ</t>
  </si>
  <si>
    <t>加算Ⅲ</t>
  </si>
  <si>
    <t xml:space="preserve">
算定する処遇改善加算の区分</t>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</si>
  <si>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</si>
  <si>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</si>
  <si>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t>
    <phoneticPr fontId="7"/>
  </si>
  <si>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3" eb="5">
      <t>カサン</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</si>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</sst>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33" fillId="30" borderId="29" xfId="48" applyFill="1" applyBorder="1" applyAlignment="1">
      <alignment horizontal="left" vertical="center"/>
    </xf>
    <xf numFmtId="0" fontId="33" fillId="30" borderId="62" xfId="48" applyFill="1" applyBorder="1" applyAlignment="1">
      <alignment horizontal="left" vertical="center"/>
    </xf>
    <xf numFmtId="0" fontId="33" fillId="30" borderId="27" xfId="48"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000000"/>
      <color rgb="FF00B0F0"/>
      <color rgb="FFCCECFF"/>
      <color rgb="FF66CCFF"/>
      <color rgb="FF33CCFF"/>
      <color rgb="FFFFFF66"/>
      <color rgb="FFFAC09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3600" y="48519292"/>
              <a:ext cx="192617" cy="2034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3600" y="51985333"/>
              <a:ext cx="19261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3600" y="51604333"/>
              <a:ext cx="192617" cy="455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4967" y="574675"/>
          <a:ext cx="7034741" cy="1393826"/>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3600" y="50165000"/>
              <a:ext cx="192617"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3600" y="2580216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3600" y="300143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3600" y="33157583"/>
              <a:ext cx="192617" cy="517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3600" y="37316833"/>
              <a:ext cx="192617" cy="5552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3600" y="41010417"/>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3600" y="43497500"/>
              <a:ext cx="192617" cy="5552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394608</xdr:colOff>
      <xdr:row>22</xdr:row>
      <xdr:rowOff>408214</xdr:rowOff>
    </xdr:from>
    <xdr:to>
      <xdr:col>13</xdr:col>
      <xdr:colOff>721179</xdr:colOff>
      <xdr:row>24</xdr:row>
      <xdr:rowOff>27213</xdr:rowOff>
    </xdr:to>
    <xdr:sp macro="" textlink="">
      <xdr:nvSpPr>
        <xdr:cNvPr id="28" name="二等辺三角形 27">
          <a:extLst>
            <a:ext uri="{FF2B5EF4-FFF2-40B4-BE49-F238E27FC236}">
              <a16:creationId xmlns:a16="http://schemas.microsoft.com/office/drawing/2014/main" id="{00000000-0008-0000-0500-00001C000000}"/>
            </a:ext>
          </a:extLst>
        </xdr:cNvPr>
        <xdr:cNvSpPr/>
      </xdr:nvSpPr>
      <xdr:spPr bwMode="auto">
        <a:xfrm rot="5400000">
          <a:off x="4612822" y="1015092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125187</xdr:colOff>
      <xdr:row>22</xdr:row>
      <xdr:rowOff>410934</xdr:rowOff>
    </xdr:from>
    <xdr:to>
      <xdr:col>15</xdr:col>
      <xdr:colOff>451758</xdr:colOff>
      <xdr:row>24</xdr:row>
      <xdr:rowOff>29933</xdr:rowOff>
    </xdr:to>
    <xdr:sp macro="" textlink="">
      <xdr:nvSpPr>
        <xdr:cNvPr id="29" name="二等辺三角形 28">
          <a:extLst>
            <a:ext uri="{FF2B5EF4-FFF2-40B4-BE49-F238E27FC236}">
              <a16:creationId xmlns:a16="http://schemas.microsoft.com/office/drawing/2014/main" id="{00000000-0008-0000-0500-00001D000000}"/>
            </a:ext>
          </a:extLst>
        </xdr:cNvPr>
        <xdr:cNvSpPr/>
      </xdr:nvSpPr>
      <xdr:spPr bwMode="auto">
        <a:xfrm rot="5400000">
          <a:off x="7935687" y="10153648"/>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89808</xdr:colOff>
      <xdr:row>22</xdr:row>
      <xdr:rowOff>402769</xdr:rowOff>
    </xdr:from>
    <xdr:to>
      <xdr:col>17</xdr:col>
      <xdr:colOff>416379</xdr:colOff>
      <xdr:row>24</xdr:row>
      <xdr:rowOff>21768</xdr:rowOff>
    </xdr:to>
    <xdr:sp macro="" textlink="">
      <xdr:nvSpPr>
        <xdr:cNvPr id="43" name="二等辺三角形 42">
          <a:extLst>
            <a:ext uri="{FF2B5EF4-FFF2-40B4-BE49-F238E27FC236}">
              <a16:creationId xmlns:a16="http://schemas.microsoft.com/office/drawing/2014/main" id="{00000000-0008-0000-0500-00002B000000}"/>
            </a:ext>
          </a:extLst>
        </xdr:cNvPr>
        <xdr:cNvSpPr/>
      </xdr:nvSpPr>
      <xdr:spPr bwMode="auto">
        <a:xfrm rot="5400000">
          <a:off x="11179630" y="10145483"/>
          <a:ext cx="544285" cy="326571"/>
        </a:xfrm>
        <a:prstGeom prst="triangle">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14</xdr:col>
      <xdr:colOff>2000250</xdr:colOff>
      <xdr:row>29</xdr:row>
      <xdr:rowOff>138153</xdr:rowOff>
    </xdr:from>
    <xdr:to>
      <xdr:col>15</xdr:col>
      <xdr:colOff>111135</xdr:colOff>
      <xdr:row>30</xdr:row>
      <xdr:rowOff>160800</xdr:rowOff>
    </xdr:to>
    <xdr:pic>
      <xdr:nvPicPr>
        <xdr:cNvPr id="37" name="図 36">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357" y="13010510"/>
          <a:ext cx="492135" cy="48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90" zoomScaleNormal="90" zoomScaleSheetLayoutView="90" workbookViewId="0">
      <selection activeCell="D7" sqref="D7"/>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465</v>
      </c>
      <c r="B1" s="810"/>
      <c r="C1" s="810"/>
      <c r="D1" s="810"/>
      <c r="E1" s="810"/>
    </row>
    <row r="2" spans="1:5" ht="18" thickTop="1">
      <c r="A2" s="811" t="s">
        <v>337</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528</v>
      </c>
      <c r="E8" s="32" t="s">
        <v>198</v>
      </c>
    </row>
    <row r="9" spans="1:5" ht="60" customHeight="1">
      <c r="A9" s="31" t="s">
        <v>199</v>
      </c>
      <c r="B9" s="30" t="s">
        <v>334</v>
      </c>
      <c r="C9" s="148" t="s">
        <v>11</v>
      </c>
      <c r="D9" s="45" t="s">
        <v>527</v>
      </c>
      <c r="E9" s="32" t="s">
        <v>198</v>
      </c>
    </row>
    <row r="10" spans="1:5" ht="72" customHeight="1">
      <c r="A10" s="31" t="s">
        <v>462</v>
      </c>
      <c r="B10" s="30" t="s">
        <v>334</v>
      </c>
      <c r="C10" s="148" t="s">
        <v>11</v>
      </c>
      <c r="D10" s="45" t="s">
        <v>529</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336</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466</v>
      </c>
      <c r="B27" s="808"/>
      <c r="C27" s="808"/>
      <c r="D27" s="808"/>
      <c r="E27" s="808"/>
      <c r="F27" s="808"/>
    </row>
    <row r="28" spans="1:6" s="39" customFormat="1" ht="9" customHeight="1">
      <c r="A28" s="557"/>
      <c r="B28" s="557"/>
      <c r="C28" s="557"/>
      <c r="D28" s="557"/>
      <c r="F28" s="556"/>
    </row>
    <row r="29" spans="1:6" ht="17.25" customHeight="1">
      <c r="A29" s="37" t="s">
        <v>463</v>
      </c>
      <c r="B29" s="36"/>
    </row>
    <row r="30" spans="1:6" s="151" customFormat="1" ht="17.25" customHeight="1">
      <c r="A30" s="808" t="s">
        <v>467</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70" zoomScale="40" zoomScaleNormal="100" zoomScaleSheetLayoutView="40" workbookViewId="0">
      <selection activeCell="AB26" sqref="AB2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t="s">
        <v>526</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t="s">
        <v>505</v>
      </c>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t="s">
        <v>505</v>
      </c>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v>1</v>
      </c>
      <c r="N17" s="156">
        <v>0</v>
      </c>
      <c r="O17" s="156">
        <v>0</v>
      </c>
      <c r="P17" s="157" t="s">
        <v>107</v>
      </c>
      <c r="Q17" s="156">
        <v>1</v>
      </c>
      <c r="R17" s="156">
        <v>2</v>
      </c>
      <c r="S17" s="156">
        <v>3</v>
      </c>
      <c r="T17" s="158">
        <v>4</v>
      </c>
      <c r="U17" s="159"/>
      <c r="V17" s="160"/>
      <c r="W17" s="160"/>
      <c r="X17" s="160"/>
      <c r="Y17" s="151"/>
      <c r="Z17" s="151"/>
      <c r="AA17" s="151"/>
      <c r="AC17" t="str">
        <f>CONCATENATE(M17,N17,O17,P17,Q17,R17,S17,T17)</f>
        <v>100－1234</v>
      </c>
    </row>
    <row r="18" spans="1:29" ht="20.100000000000001" customHeight="1">
      <c r="A18" s="151"/>
      <c r="B18" s="161"/>
      <c r="C18" s="859" t="s">
        <v>105</v>
      </c>
      <c r="D18" s="859"/>
      <c r="E18" s="859"/>
      <c r="F18" s="859"/>
      <c r="G18" s="859"/>
      <c r="H18" s="859"/>
      <c r="I18" s="859"/>
      <c r="J18" s="859"/>
      <c r="K18" s="859"/>
      <c r="L18" s="860"/>
      <c r="M18" s="841" t="s">
        <v>506</v>
      </c>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t="s">
        <v>507</v>
      </c>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t="s">
        <v>508</v>
      </c>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t="s">
        <v>509</v>
      </c>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t="s">
        <v>510</v>
      </c>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t="s">
        <v>511</v>
      </c>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t="s">
        <v>512</v>
      </c>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t="s">
        <v>513</v>
      </c>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t="s">
        <v>514</v>
      </c>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v>1</v>
      </c>
      <c r="D33" s="166">
        <v>3</v>
      </c>
      <c r="E33" s="166">
        <v>3</v>
      </c>
      <c r="F33" s="166">
        <v>4</v>
      </c>
      <c r="G33" s="166">
        <v>5</v>
      </c>
      <c r="H33" s="166">
        <v>6</v>
      </c>
      <c r="I33" s="166">
        <v>7</v>
      </c>
      <c r="J33" s="166">
        <v>8</v>
      </c>
      <c r="K33" s="166">
        <v>9</v>
      </c>
      <c r="L33" s="167">
        <v>0</v>
      </c>
      <c r="M33" s="866" t="s">
        <v>484</v>
      </c>
      <c r="N33" s="867"/>
      <c r="O33" s="867"/>
      <c r="P33" s="867"/>
      <c r="Q33" s="868"/>
      <c r="R33" s="866" t="s">
        <v>484</v>
      </c>
      <c r="S33" s="867"/>
      <c r="T33" s="867"/>
      <c r="U33" s="867"/>
      <c r="V33" s="868"/>
      <c r="W33" s="645" t="s">
        <v>490</v>
      </c>
      <c r="X33" s="168" t="s">
        <v>498</v>
      </c>
      <c r="Y33" s="168" t="s">
        <v>494</v>
      </c>
      <c r="Z33" s="723">
        <v>200000</v>
      </c>
      <c r="AA33" s="779">
        <v>11.4</v>
      </c>
      <c r="AB33" s="721"/>
    </row>
    <row r="34" spans="1:28" ht="37.5" customHeight="1">
      <c r="A34" s="151"/>
      <c r="B34" s="152">
        <f>B33+1</f>
        <v>2</v>
      </c>
      <c r="C34" s="169">
        <v>1</v>
      </c>
      <c r="D34" s="170">
        <v>3</v>
      </c>
      <c r="E34" s="170">
        <v>3</v>
      </c>
      <c r="F34" s="170">
        <v>4</v>
      </c>
      <c r="G34" s="170">
        <v>5</v>
      </c>
      <c r="H34" s="170">
        <v>6</v>
      </c>
      <c r="I34" s="170">
        <v>7</v>
      </c>
      <c r="J34" s="170">
        <v>8</v>
      </c>
      <c r="K34" s="170">
        <v>9</v>
      </c>
      <c r="L34" s="171">
        <v>0</v>
      </c>
      <c r="M34" s="825" t="s">
        <v>485</v>
      </c>
      <c r="N34" s="826"/>
      <c r="O34" s="826"/>
      <c r="P34" s="826"/>
      <c r="Q34" s="827"/>
      <c r="R34" s="825" t="s">
        <v>485</v>
      </c>
      <c r="S34" s="826"/>
      <c r="T34" s="826"/>
      <c r="U34" s="826"/>
      <c r="V34" s="827"/>
      <c r="W34" s="646" t="s">
        <v>491</v>
      </c>
      <c r="X34" s="173" t="s">
        <v>499</v>
      </c>
      <c r="Y34" s="173" t="s">
        <v>495</v>
      </c>
      <c r="Z34" s="724">
        <v>400000</v>
      </c>
      <c r="AA34" s="780">
        <v>10.9</v>
      </c>
      <c r="AB34" s="721"/>
    </row>
    <row r="35" spans="1:28" ht="37.5" customHeight="1">
      <c r="A35" s="151"/>
      <c r="B35" s="152">
        <f t="shared" ref="B35:B71" si="0">B34+1</f>
        <v>3</v>
      </c>
      <c r="C35" s="169">
        <v>1</v>
      </c>
      <c r="D35" s="170">
        <v>1</v>
      </c>
      <c r="E35" s="170">
        <v>3</v>
      </c>
      <c r="F35" s="170">
        <v>4</v>
      </c>
      <c r="G35" s="170">
        <v>5</v>
      </c>
      <c r="H35" s="170">
        <v>6</v>
      </c>
      <c r="I35" s="170">
        <v>7</v>
      </c>
      <c r="J35" s="170">
        <v>8</v>
      </c>
      <c r="K35" s="170">
        <v>9</v>
      </c>
      <c r="L35" s="171">
        <v>0</v>
      </c>
      <c r="M35" s="825" t="s">
        <v>486</v>
      </c>
      <c r="N35" s="826"/>
      <c r="O35" s="826"/>
      <c r="P35" s="826"/>
      <c r="Q35" s="827"/>
      <c r="R35" s="825" t="s">
        <v>486</v>
      </c>
      <c r="S35" s="826"/>
      <c r="T35" s="826"/>
      <c r="U35" s="826"/>
      <c r="V35" s="827"/>
      <c r="W35" s="646" t="s">
        <v>492</v>
      </c>
      <c r="X35" s="173" t="s">
        <v>500</v>
      </c>
      <c r="Y35" s="173" t="s">
        <v>501</v>
      </c>
      <c r="Z35" s="724">
        <v>2100000</v>
      </c>
      <c r="AA35" s="780">
        <v>10.68</v>
      </c>
      <c r="AB35" s="721"/>
    </row>
    <row r="36" spans="1:28" ht="37.5" customHeight="1">
      <c r="A36" s="151"/>
      <c r="B36" s="152">
        <f t="shared" si="0"/>
        <v>4</v>
      </c>
      <c r="C36" s="169">
        <v>1</v>
      </c>
      <c r="D36" s="170">
        <v>4</v>
      </c>
      <c r="E36" s="170">
        <v>3</v>
      </c>
      <c r="F36" s="170">
        <v>4</v>
      </c>
      <c r="G36" s="170">
        <v>5</v>
      </c>
      <c r="H36" s="170">
        <v>6</v>
      </c>
      <c r="I36" s="170">
        <v>7</v>
      </c>
      <c r="J36" s="170">
        <v>8</v>
      </c>
      <c r="K36" s="170">
        <v>9</v>
      </c>
      <c r="L36" s="171">
        <v>0</v>
      </c>
      <c r="M36" s="825" t="s">
        <v>487</v>
      </c>
      <c r="N36" s="826"/>
      <c r="O36" s="826"/>
      <c r="P36" s="826"/>
      <c r="Q36" s="827"/>
      <c r="R36" s="825" t="s">
        <v>489</v>
      </c>
      <c r="S36" s="826"/>
      <c r="T36" s="826"/>
      <c r="U36" s="826"/>
      <c r="V36" s="827"/>
      <c r="W36" s="646" t="s">
        <v>487</v>
      </c>
      <c r="X36" s="173" t="s">
        <v>502</v>
      </c>
      <c r="Y36" s="173" t="s">
        <v>496</v>
      </c>
      <c r="Z36" s="724">
        <v>400000</v>
      </c>
      <c r="AA36" s="780">
        <v>10.88</v>
      </c>
      <c r="AB36" s="721"/>
    </row>
    <row r="37" spans="1:28" ht="37.5" customHeight="1">
      <c r="A37" s="151"/>
      <c r="B37" s="152">
        <f t="shared" si="0"/>
        <v>5</v>
      </c>
      <c r="C37" s="169">
        <v>1</v>
      </c>
      <c r="D37" s="170">
        <v>2</v>
      </c>
      <c r="E37" s="170">
        <v>3</v>
      </c>
      <c r="F37" s="170">
        <v>4</v>
      </c>
      <c r="G37" s="170">
        <v>5</v>
      </c>
      <c r="H37" s="170">
        <v>6</v>
      </c>
      <c r="I37" s="170">
        <v>7</v>
      </c>
      <c r="J37" s="170">
        <v>8</v>
      </c>
      <c r="K37" s="170">
        <v>9</v>
      </c>
      <c r="L37" s="171">
        <v>6</v>
      </c>
      <c r="M37" s="825" t="s">
        <v>488</v>
      </c>
      <c r="N37" s="826"/>
      <c r="O37" s="826"/>
      <c r="P37" s="826"/>
      <c r="Q37" s="827"/>
      <c r="R37" s="825" t="s">
        <v>488</v>
      </c>
      <c r="S37" s="826"/>
      <c r="T37" s="826"/>
      <c r="U37" s="826"/>
      <c r="V37" s="827"/>
      <c r="W37" s="646" t="s">
        <v>493</v>
      </c>
      <c r="X37" s="173" t="s">
        <v>503</v>
      </c>
      <c r="Y37" s="173" t="s">
        <v>504</v>
      </c>
      <c r="Z37" s="724">
        <v>2600000</v>
      </c>
      <c r="AA37" s="780">
        <v>10.68</v>
      </c>
      <c r="AB37" s="721"/>
    </row>
    <row r="38" spans="1:28" ht="37.5" customHeight="1">
      <c r="A38" s="151"/>
      <c r="B38" s="152">
        <f t="shared" si="0"/>
        <v>6</v>
      </c>
      <c r="C38" s="169">
        <v>1</v>
      </c>
      <c r="D38" s="170">
        <v>2</v>
      </c>
      <c r="E38" s="170">
        <v>3</v>
      </c>
      <c r="F38" s="170">
        <v>4</v>
      </c>
      <c r="G38" s="170">
        <v>5</v>
      </c>
      <c r="H38" s="170">
        <v>6</v>
      </c>
      <c r="I38" s="170">
        <v>7</v>
      </c>
      <c r="J38" s="170">
        <v>8</v>
      </c>
      <c r="K38" s="170">
        <v>9</v>
      </c>
      <c r="L38" s="171">
        <v>6</v>
      </c>
      <c r="M38" s="825" t="s">
        <v>488</v>
      </c>
      <c r="N38" s="826"/>
      <c r="O38" s="826"/>
      <c r="P38" s="826"/>
      <c r="Q38" s="827"/>
      <c r="R38" s="825" t="s">
        <v>488</v>
      </c>
      <c r="S38" s="826"/>
      <c r="T38" s="826"/>
      <c r="U38" s="826"/>
      <c r="V38" s="827"/>
      <c r="W38" s="646" t="s">
        <v>493</v>
      </c>
      <c r="X38" s="173" t="s">
        <v>503</v>
      </c>
      <c r="Y38" s="173" t="s">
        <v>497</v>
      </c>
      <c r="Z38" s="724">
        <v>100000</v>
      </c>
      <c r="AA38" s="780">
        <v>10.68</v>
      </c>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90" zoomScaleNormal="120" zoomScaleSheetLayoutView="90" workbookViewId="0">
      <selection activeCell="W218" sqref="W218"/>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○○ケアサービス</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○○ケアサービス</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100－1234</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千代田区霞が関１－２－２</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○○ビル18Ｆ</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コウロウ　タロウ</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厚労　太郎</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03-3571-0000</v>
      </c>
      <c r="L15" s="1149"/>
      <c r="M15" s="1149"/>
      <c r="N15" s="1149"/>
      <c r="O15" s="1149"/>
      <c r="P15" s="1052" t="s">
        <v>1</v>
      </c>
      <c r="Q15" s="1052"/>
      <c r="R15" s="1052"/>
      <c r="S15" s="1052"/>
      <c r="T15" s="1149" t="str">
        <f>IF(基本情報入力シート!M25="","",基本情報入力シート!M25)</f>
        <v>03-3591-9999</v>
      </c>
      <c r="U15" s="1149"/>
      <c r="V15" s="1149"/>
      <c r="W15" s="1149"/>
      <c r="X15" s="1149"/>
      <c r="Y15" s="1052" t="s">
        <v>143</v>
      </c>
      <c r="Z15" s="1052"/>
      <c r="AA15" s="1052"/>
      <c r="AB15" s="1052"/>
      <c r="AC15" s="1150" t="str">
        <f>IF(基本情報入力シート!M26="","",基本情報入力シート!M26)</f>
        <v>aaa@aaa.aa.jp</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457</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515</v>
      </c>
      <c r="C19" s="661" t="s">
        <v>362</v>
      </c>
      <c r="D19" s="199"/>
      <c r="E19" s="200"/>
      <c r="F19" s="200"/>
      <c r="G19" s="200"/>
      <c r="H19" s="200"/>
      <c r="I19" s="200"/>
      <c r="J19" s="200"/>
      <c r="K19" s="200"/>
      <c r="L19" s="769" t="s">
        <v>515</v>
      </c>
      <c r="M19" s="662" t="s">
        <v>361</v>
      </c>
      <c r="N19" s="201"/>
      <c r="O19" s="202"/>
      <c r="P19" s="203"/>
      <c r="Q19" s="203"/>
      <c r="R19" s="203"/>
      <c r="S19" s="203"/>
      <c r="T19" s="203"/>
      <c r="U19" s="203"/>
      <c r="V19" s="203"/>
      <c r="W19" s="770" t="s">
        <v>454</v>
      </c>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474</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v>
      </c>
    </row>
    <row r="28" spans="1:47">
      <c r="A28" s="688" t="s">
        <v>10</v>
      </c>
      <c r="B28" s="1049" t="s">
        <v>369</v>
      </c>
      <c r="C28" s="1049"/>
      <c r="D28" s="1050">
        <f>IF(V4=0,"",V4)</f>
        <v>4</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f>IF('別紙様式2-4 個表_ベースアップ'!O5="","",'別紙様式2-4 個表_ベースアップ'!O5)</f>
        <v>4597200</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f>IFERROR(AD30-AD31,"")</f>
        <v>4598000</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v>207408000</v>
      </c>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f>IF((AD32-AD33-AD34-AD35-AD36)=0,"",(AD32-AD33-AD34-AD35-AD36))</f>
        <v>202810000</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v>231258000</v>
      </c>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v>19666000</v>
      </c>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v>8782000</v>
      </c>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v>0</v>
      </c>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v>0</v>
      </c>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475</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482</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481</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480</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476</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470</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461</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479</v>
      </c>
      <c r="B88" s="1001" t="s">
        <v>478</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524</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483</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3774607</v>
      </c>
      <c r="P93" s="1186"/>
      <c r="Q93" s="1186"/>
      <c r="R93" s="1186"/>
      <c r="S93" s="1186"/>
      <c r="T93" s="1186"/>
      <c r="U93" s="1187"/>
      <c r="V93" s="575" t="s">
        <v>2</v>
      </c>
      <c r="W93" s="576"/>
      <c r="X93" s="577"/>
      <c r="Y93" s="577"/>
      <c r="Z93" s="578"/>
      <c r="AA93" s="579"/>
      <c r="AB93" s="1171" t="s">
        <v>204</v>
      </c>
      <c r="AC93" s="1172" t="str">
        <f>IF(X94=0,"",IF(X94&gt;=200/3,"○","×"))</f>
        <v>○</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2747615</v>
      </c>
      <c r="P94" s="1189"/>
      <c r="Q94" s="1189"/>
      <c r="R94" s="1189"/>
      <c r="S94" s="1189"/>
      <c r="T94" s="1189"/>
      <c r="U94" s="1190"/>
      <c r="V94" s="580" t="s">
        <v>2</v>
      </c>
      <c r="W94" s="581" t="s">
        <v>44</v>
      </c>
      <c r="X94" s="1191">
        <f>IFERROR(O94/O93*100,0)</f>
        <v>72.792081400792185</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f>O94/AH99</f>
        <v>457935.83333333331</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823393</v>
      </c>
      <c r="P96" s="1186"/>
      <c r="Q96" s="1186"/>
      <c r="R96" s="1186"/>
      <c r="S96" s="1186"/>
      <c r="T96" s="1186"/>
      <c r="U96" s="1187"/>
      <c r="V96" s="737" t="s">
        <v>2</v>
      </c>
      <c r="W96" s="576"/>
      <c r="X96" s="577"/>
      <c r="Y96" s="577"/>
      <c r="Z96" s="578"/>
      <c r="AA96" s="579"/>
      <c r="AB96" s="1171" t="s">
        <v>204</v>
      </c>
      <c r="AC96" s="1172" t="str">
        <f>IF(X97=0,"",IF(X97&gt;=200/3,"○","×"))</f>
        <v>○</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563340</v>
      </c>
      <c r="P97" s="1189"/>
      <c r="Q97" s="1189"/>
      <c r="R97" s="1189"/>
      <c r="S97" s="1189"/>
      <c r="T97" s="1189"/>
      <c r="U97" s="1190"/>
      <c r="V97" s="738" t="s">
        <v>2</v>
      </c>
      <c r="W97" s="581" t="s">
        <v>44</v>
      </c>
      <c r="X97" s="1191">
        <f>IFERROR(O97/O96*100,0)</f>
        <v>68.416904200059989</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f>O97/AH99</f>
        <v>93890</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468</v>
      </c>
      <c r="B99" s="751" t="s">
        <v>16</v>
      </c>
      <c r="C99" s="751"/>
      <c r="D99" s="751"/>
      <c r="E99" s="751"/>
      <c r="F99" s="751"/>
      <c r="G99" s="751"/>
      <c r="H99" s="751"/>
      <c r="I99" s="751"/>
      <c r="J99" s="751"/>
      <c r="K99" s="751"/>
      <c r="L99" s="751"/>
      <c r="M99" s="751"/>
      <c r="N99" s="671"/>
      <c r="O99" s="299" t="s">
        <v>33</v>
      </c>
      <c r="P99" s="214"/>
      <c r="Q99" s="973">
        <v>4</v>
      </c>
      <c r="R99" s="973"/>
      <c r="S99" s="214" t="s">
        <v>12</v>
      </c>
      <c r="T99" s="973">
        <v>10</v>
      </c>
      <c r="U99" s="973"/>
      <c r="V99" s="214" t="s">
        <v>13</v>
      </c>
      <c r="W99" s="925" t="s">
        <v>14</v>
      </c>
      <c r="X99" s="925"/>
      <c r="Y99" s="214" t="s">
        <v>33</v>
      </c>
      <c r="Z99" s="214"/>
      <c r="AA99" s="973">
        <v>5</v>
      </c>
      <c r="AB99" s="973"/>
      <c r="AC99" s="214" t="s">
        <v>12</v>
      </c>
      <c r="AD99" s="973">
        <v>3</v>
      </c>
      <c r="AE99" s="973"/>
      <c r="AF99" s="214" t="s">
        <v>13</v>
      </c>
      <c r="AG99" s="214" t="s">
        <v>162</v>
      </c>
      <c r="AH99" s="214">
        <f>IF(Q99&gt;=1,(AA99*12+AD99)-(Q99*12+T99)+1,"")</f>
        <v>6</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455</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455</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t="s">
        <v>516</v>
      </c>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v>4</v>
      </c>
      <c r="O137" s="891"/>
      <c r="P137" s="710" t="s">
        <v>5</v>
      </c>
      <c r="Q137" s="891">
        <v>2</v>
      </c>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455</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477</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469</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455</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455</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455</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455</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456</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455</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v>4</v>
      </c>
      <c r="E229" s="1069"/>
      <c r="F229" s="463" t="s">
        <v>5</v>
      </c>
      <c r="G229" s="1068" t="s">
        <v>517</v>
      </c>
      <c r="H229" s="1069"/>
      <c r="I229" s="463" t="s">
        <v>4</v>
      </c>
      <c r="J229" s="1068" t="s">
        <v>517</v>
      </c>
      <c r="K229" s="1069"/>
      <c r="L229" s="463" t="s">
        <v>3</v>
      </c>
      <c r="M229" s="464"/>
      <c r="N229" s="1070" t="s">
        <v>6</v>
      </c>
      <c r="O229" s="1070"/>
      <c r="P229" s="1070"/>
      <c r="Q229" s="1071" t="str">
        <f>IF(G9="","",G9)</f>
        <v>○○ケアサービス</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t="s">
        <v>518</v>
      </c>
      <c r="T230" s="1065"/>
      <c r="U230" s="1065"/>
      <c r="V230" s="1065"/>
      <c r="W230" s="1065"/>
      <c r="X230" s="1066" t="s">
        <v>96</v>
      </c>
      <c r="Y230" s="1066"/>
      <c r="Z230" s="1065" t="s">
        <v>519</v>
      </c>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topLeftCell="D7" zoomScale="90" zoomScaleNormal="85" zoomScaleSheetLayoutView="90" zoomScalePageLayoutView="70" workbookViewId="0">
      <selection activeCell="B47" sqref="B47:AK47"/>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471</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460</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06">
        <f>IF(基本情報入力シート!AA33="","",基本情報入力シート!AA33)</f>
        <v>11.4</v>
      </c>
      <c r="S12" s="507"/>
      <c r="T12" s="508"/>
      <c r="U12" s="509" t="e">
        <f>IF(P12="","",VLOOKUP(P12,【参考】数式用!$A$5:$I$38,MATCH(T12,【参考】数式用!$C$4:$G$4,0)+2,0))</f>
        <v>#N/A</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06">
        <f>IF(基本情報入力シート!AA34="","",基本情報入力シート!AA34)</f>
        <v>10.9</v>
      </c>
      <c r="S13" s="507"/>
      <c r="T13" s="508"/>
      <c r="U13" s="509" t="e">
        <f>IF(P13="","",VLOOKUP(P13,【参考】数式用!$A$5:$I$38,MATCH(T13,【参考】数式用!$C$4:$G$4,0)+2,0))</f>
        <v>#N/A</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06">
        <f>IF(基本情報入力シート!AA35="","",基本情報入力シート!AA35)</f>
        <v>10.68</v>
      </c>
      <c r="S14" s="507"/>
      <c r="T14" s="508"/>
      <c r="U14" s="509" t="e">
        <f>IF(P14="","",VLOOKUP(P14,【参考】数式用!$A$5:$I$38,MATCH(T14,【参考】数式用!$C$4:$G$4,0)+2,0))</f>
        <v>#N/A</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06">
        <f>IF(基本情報入力シート!AA36="","",基本情報入力シート!AA36)</f>
        <v>10.88</v>
      </c>
      <c r="S15" s="507"/>
      <c r="T15" s="508"/>
      <c r="U15" s="509" t="e">
        <f>IF(P15="","",VLOOKUP(P15,【参考】数式用!$A$5:$I$38,MATCH(T15,【参考】数式用!$C$4:$G$4,0)+2,0))</f>
        <v>#N/A</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06">
        <f>IF(基本情報入力シート!AA37="","",基本情報入力シート!AA37)</f>
        <v>10.68</v>
      </c>
      <c r="S16" s="507"/>
      <c r="T16" s="508"/>
      <c r="U16" s="509" t="e">
        <f>IF(P16="","",VLOOKUP(P16,【参考】数式用!$A$5:$I$38,MATCH(T16,【参考】数式用!$C$4:$G$4,0)+2,0))</f>
        <v>#N/A</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06">
        <f>IF(基本情報入力シート!AA38="","",基本情報入力シート!AA38)</f>
        <v>10.68</v>
      </c>
      <c r="S17" s="507"/>
      <c r="T17" s="508"/>
      <c r="U17" s="509" t="e">
        <f>IF(P17="","",VLOOKUP(P17,【参考】数式用!$A$5:$I$38,MATCH(T17,【参考】数式用!$C$4:$G$4,0)+2,0))</f>
        <v>#N/A</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opLeftCell="A7" zoomScale="80" zoomScaleNormal="80" zoomScaleSheetLayoutView="70" workbookViewId="0">
      <selection activeCell="B47" sqref="B47:AK47"/>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○○ケアサービス</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472</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7"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4"/>
      <c r="S8" s="524"/>
      <c r="T8" s="1270" t="s">
        <v>10</v>
      </c>
      <c r="U8" s="1271"/>
      <c r="V8" s="525" t="s">
        <v>34</v>
      </c>
      <c r="W8" s="1272" t="s">
        <v>28</v>
      </c>
      <c r="X8" s="1273"/>
      <c r="Y8" s="1273"/>
      <c r="Z8" s="1273"/>
      <c r="AA8" s="1273"/>
      <c r="AB8" s="1273"/>
      <c r="AC8" s="1273"/>
      <c r="AD8" s="1273"/>
      <c r="AE8" s="1273"/>
      <c r="AF8" s="1273"/>
      <c r="AG8" s="1273"/>
      <c r="AH8" s="1273"/>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8"/>
      <c r="N9" s="1279"/>
      <c r="O9" s="1245"/>
      <c r="P9" s="1247"/>
      <c r="Q9" s="1249"/>
      <c r="R9" s="1274"/>
      <c r="S9" s="1260" t="s">
        <v>99</v>
      </c>
      <c r="T9" s="1268" t="s">
        <v>450</v>
      </c>
      <c r="U9" s="1269" t="s">
        <v>117</v>
      </c>
      <c r="V9" s="1275"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4"/>
      <c r="S10" s="1260"/>
      <c r="T10" s="1268"/>
      <c r="U10" s="1269"/>
      <c r="V10" s="1276"/>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f>IF(基本情報入力シート!C33="","",基本情報入力シート!C33)</f>
        <v>1</v>
      </c>
      <c r="C12" s="500">
        <f>IF(基本情報入力シート!D33="","",基本情報入力シート!D33)</f>
        <v>3</v>
      </c>
      <c r="D12" s="501">
        <f>IF(基本情報入力シート!E33="","",基本情報入力シート!E33)</f>
        <v>3</v>
      </c>
      <c r="E12" s="501">
        <f>IF(基本情報入力シート!F33="","",基本情報入力シート!F33)</f>
        <v>4</v>
      </c>
      <c r="F12" s="501">
        <f>IF(基本情報入力シート!G33="","",基本情報入力シート!G33)</f>
        <v>5</v>
      </c>
      <c r="G12" s="501">
        <f>IF(基本情報入力シート!H33="","",基本情報入力シート!H33)</f>
        <v>6</v>
      </c>
      <c r="H12" s="501">
        <f>IF(基本情報入力シート!I33="","",基本情報入力シート!I33)</f>
        <v>7</v>
      </c>
      <c r="I12" s="501">
        <f>IF(基本情報入力シート!J33="","",基本情報入力シート!J33)</f>
        <v>8</v>
      </c>
      <c r="J12" s="501">
        <f>IF(基本情報入力シート!K33="","",基本情報入力シート!K33)</f>
        <v>9</v>
      </c>
      <c r="K12" s="502">
        <f>IF(基本情報入力シート!L33="","",基本情報入力シート!L33)</f>
        <v>0</v>
      </c>
      <c r="L12" s="503" t="str">
        <f>IF(基本情報入力シート!M33="","",基本情報入力シート!M33)</f>
        <v>東京都</v>
      </c>
      <c r="M12" s="503" t="str">
        <f>IF(基本情報入力シート!R33="","",基本情報入力シート!R33)</f>
        <v>東京都</v>
      </c>
      <c r="N12" s="503" t="str">
        <f>IF(基本情報入力シート!W33="","",基本情報入力シート!W33)</f>
        <v>千代田区</v>
      </c>
      <c r="O12" s="498" t="str">
        <f>IF(基本情報入力シート!X33="","",基本情報入力シート!X33)</f>
        <v>介護保険事業所名称０１</v>
      </c>
      <c r="P12" s="504" t="str">
        <f>IF(基本情報入力シート!Y33="","",基本情報入力シート!Y33)</f>
        <v>訪問介護</v>
      </c>
      <c r="Q12" s="505">
        <f>IF(基本情報入力シート!Z33="","",基本情報入力シート!Z33)</f>
        <v>200000</v>
      </c>
      <c r="R12" s="531">
        <f>IF(基本情報入力シート!AA33="","",基本情報入力シート!AA33)</f>
        <v>11.4</v>
      </c>
      <c r="S12" s="532"/>
      <c r="T12" s="533"/>
      <c r="U12" s="534" t="e">
        <f>IF(P12="","",VLOOKUP(P12,【参考】数式用!$A$5:$I$38,MATCH(T12,【参考】数式用!$H$4:$I$4,0)+7,0))</f>
        <v>#N/A</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f>IF(基本情報入力シート!C34="","",基本情報入力シート!C34)</f>
        <v>1</v>
      </c>
      <c r="C13" s="500">
        <f>IF(基本情報入力シート!D34="","",基本情報入力シート!D34)</f>
        <v>3</v>
      </c>
      <c r="D13" s="501">
        <f>IF(基本情報入力シート!E34="","",基本情報入力シート!E34)</f>
        <v>3</v>
      </c>
      <c r="E13" s="501">
        <f>IF(基本情報入力シート!F34="","",基本情報入力シート!F34)</f>
        <v>4</v>
      </c>
      <c r="F13" s="501">
        <f>IF(基本情報入力シート!G34="","",基本情報入力シート!G34)</f>
        <v>5</v>
      </c>
      <c r="G13" s="501">
        <f>IF(基本情報入力シート!H34="","",基本情報入力シート!H34)</f>
        <v>6</v>
      </c>
      <c r="H13" s="501">
        <f>IF(基本情報入力シート!I34="","",基本情報入力シート!I34)</f>
        <v>7</v>
      </c>
      <c r="I13" s="501">
        <f>IF(基本情報入力シート!J34="","",基本情報入力シート!J34)</f>
        <v>8</v>
      </c>
      <c r="J13" s="501">
        <f>IF(基本情報入力シート!K34="","",基本情報入力シート!K34)</f>
        <v>9</v>
      </c>
      <c r="K13" s="502">
        <f>IF(基本情報入力シート!L34="","",基本情報入力シート!L34)</f>
        <v>0</v>
      </c>
      <c r="L13" s="503" t="str">
        <f>IF(基本情報入力シート!M34="","",基本情報入力シート!M34)</f>
        <v>東京都</v>
      </c>
      <c r="M13" s="503" t="str">
        <f>IF(基本情報入力シート!R34="","",基本情報入力シート!R34)</f>
        <v>東京都</v>
      </c>
      <c r="N13" s="503" t="str">
        <f>IF(基本情報入力シート!W34="","",基本情報入力シート!W34)</f>
        <v>豊島区</v>
      </c>
      <c r="O13" s="498" t="str">
        <f>IF(基本情報入力シート!X34="","",基本情報入力シート!X34)</f>
        <v>介護保険事業所名称０２</v>
      </c>
      <c r="P13" s="504" t="str">
        <f>IF(基本情報入力シート!Y34="","",基本情報入力シート!Y34)</f>
        <v>通所介護</v>
      </c>
      <c r="Q13" s="505">
        <f>IF(基本情報入力シート!Z34="","",基本情報入力シート!Z34)</f>
        <v>400000</v>
      </c>
      <c r="R13" s="531">
        <f>IF(基本情報入力シート!AA34="","",基本情報入力シート!AA34)</f>
        <v>10.9</v>
      </c>
      <c r="S13" s="532"/>
      <c r="T13" s="533"/>
      <c r="U13" s="534" t="e">
        <f>IF(P13="","",VLOOKUP(P13,【参考】数式用!$A$5:$I$38,MATCH(T13,【参考】数式用!$H$4:$I$4,0)+7,0))</f>
        <v>#N/A</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f>IF(基本情報入力シート!C35="","",基本情報入力シート!C35)</f>
        <v>1</v>
      </c>
      <c r="C14" s="500">
        <f>IF(基本情報入力シート!D35="","",基本情報入力シート!D35)</f>
        <v>1</v>
      </c>
      <c r="D14" s="501">
        <f>IF(基本情報入力シート!E35="","",基本情報入力シート!E35)</f>
        <v>3</v>
      </c>
      <c r="E14" s="501">
        <f>IF(基本情報入力シート!F35="","",基本情報入力シート!F35)</f>
        <v>4</v>
      </c>
      <c r="F14" s="501">
        <f>IF(基本情報入力シート!G35="","",基本情報入力シート!G35)</f>
        <v>5</v>
      </c>
      <c r="G14" s="501">
        <f>IF(基本情報入力シート!H35="","",基本情報入力シート!H35)</f>
        <v>6</v>
      </c>
      <c r="H14" s="501">
        <f>IF(基本情報入力シート!I35="","",基本情報入力シート!I35)</f>
        <v>7</v>
      </c>
      <c r="I14" s="501">
        <f>IF(基本情報入力シート!J35="","",基本情報入力シート!J35)</f>
        <v>8</v>
      </c>
      <c r="J14" s="501">
        <f>IF(基本情報入力シート!K35="","",基本情報入力シート!K35)</f>
        <v>9</v>
      </c>
      <c r="K14" s="502">
        <f>IF(基本情報入力シート!L35="","",基本情報入力シート!L35)</f>
        <v>0</v>
      </c>
      <c r="L14" s="503" t="str">
        <f>IF(基本情報入力シート!M35="","",基本情報入力シート!M35)</f>
        <v>埼玉県</v>
      </c>
      <c r="M14" s="503" t="str">
        <f>IF(基本情報入力シート!R35="","",基本情報入力シート!R35)</f>
        <v>埼玉県</v>
      </c>
      <c r="N14" s="503" t="str">
        <f>IF(基本情報入力シート!W35="","",基本情報入力シート!W35)</f>
        <v>さいたま市</v>
      </c>
      <c r="O14" s="498" t="str">
        <f>IF(基本情報入力シート!X35="","",基本情報入力シート!X35)</f>
        <v>介護保険事業所名称０３</v>
      </c>
      <c r="P14" s="504" t="str">
        <f>IF(基本情報入力シート!Y35="","",基本情報入力シート!Y35)</f>
        <v>介護老人福祉施設</v>
      </c>
      <c r="Q14" s="505">
        <f>IF(基本情報入力シート!Z35="","",基本情報入力シート!Z35)</f>
        <v>2100000</v>
      </c>
      <c r="R14" s="531">
        <f>IF(基本情報入力シート!AA35="","",基本情報入力シート!AA35)</f>
        <v>10.68</v>
      </c>
      <c r="S14" s="532"/>
      <c r="T14" s="533"/>
      <c r="U14" s="534" t="e">
        <f>IF(P14="","",VLOOKUP(P14,【参考】数式用!$A$5:$I$38,MATCH(T14,【参考】数式用!$H$4:$I$4,0)+7,0))</f>
        <v>#N/A</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f>IF(基本情報入力シート!C36="","",基本情報入力シート!C36)</f>
        <v>1</v>
      </c>
      <c r="C15" s="500">
        <f>IF(基本情報入力シート!D36="","",基本情報入力シート!D36)</f>
        <v>4</v>
      </c>
      <c r="D15" s="501">
        <f>IF(基本情報入力シート!E36="","",基本情報入力シート!E36)</f>
        <v>3</v>
      </c>
      <c r="E15" s="501">
        <f>IF(基本情報入力シート!F36="","",基本情報入力シート!F36)</f>
        <v>4</v>
      </c>
      <c r="F15" s="501">
        <f>IF(基本情報入力シート!G36="","",基本情報入力シート!G36)</f>
        <v>5</v>
      </c>
      <c r="G15" s="501">
        <f>IF(基本情報入力シート!H36="","",基本情報入力シート!H36)</f>
        <v>6</v>
      </c>
      <c r="H15" s="501">
        <f>IF(基本情報入力シート!I36="","",基本情報入力シート!I36)</f>
        <v>7</v>
      </c>
      <c r="I15" s="501">
        <f>IF(基本情報入力シート!J36="","",基本情報入力シート!J36)</f>
        <v>8</v>
      </c>
      <c r="J15" s="501">
        <f>IF(基本情報入力シート!K36="","",基本情報入力シート!K36)</f>
        <v>9</v>
      </c>
      <c r="K15" s="502">
        <f>IF(基本情報入力シート!L36="","",基本情報入力シート!L36)</f>
        <v>0</v>
      </c>
      <c r="L15" s="503" t="str">
        <f>IF(基本情報入力シート!M36="","",基本情報入力シート!M36)</f>
        <v>横浜市</v>
      </c>
      <c r="M15" s="503" t="str">
        <f>IF(基本情報入力シート!R36="","",基本情報入力シート!R36)</f>
        <v>神奈川県</v>
      </c>
      <c r="N15" s="503" t="str">
        <f>IF(基本情報入力シート!W36="","",基本情報入力シート!W36)</f>
        <v>横浜市</v>
      </c>
      <c r="O15" s="498" t="str">
        <f>IF(基本情報入力シート!X36="","",基本情報入力シート!X36)</f>
        <v>介護保険事業所名称０４</v>
      </c>
      <c r="P15" s="504" t="str">
        <f>IF(基本情報入力シート!Y36="","",基本情報入力シート!Y36)</f>
        <v>小規模多機能型居宅介護</v>
      </c>
      <c r="Q15" s="505">
        <f>IF(基本情報入力シート!Z36="","",基本情報入力シート!Z36)</f>
        <v>400000</v>
      </c>
      <c r="R15" s="531">
        <f>IF(基本情報入力シート!AA36="","",基本情報入力シート!AA36)</f>
        <v>10.88</v>
      </c>
      <c r="S15" s="532"/>
      <c r="T15" s="533"/>
      <c r="U15" s="534" t="e">
        <f>IF(P15="","",VLOOKUP(P15,【参考】数式用!$A$5:$I$38,MATCH(T15,【参考】数式用!$H$4:$I$4,0)+7,0))</f>
        <v>#N/A</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f>IF(基本情報入力シート!C37="","",基本情報入力シート!C37)</f>
        <v>1</v>
      </c>
      <c r="C16" s="500">
        <f>IF(基本情報入力シート!D37="","",基本情報入力シート!D37)</f>
        <v>2</v>
      </c>
      <c r="D16" s="501">
        <f>IF(基本情報入力シート!E37="","",基本情報入力シート!E37)</f>
        <v>3</v>
      </c>
      <c r="E16" s="501">
        <f>IF(基本情報入力シート!F37="","",基本情報入力シート!F37)</f>
        <v>4</v>
      </c>
      <c r="F16" s="501">
        <f>IF(基本情報入力シート!G37="","",基本情報入力シート!G37)</f>
        <v>5</v>
      </c>
      <c r="G16" s="501">
        <f>IF(基本情報入力シート!H37="","",基本情報入力シート!H37)</f>
        <v>6</v>
      </c>
      <c r="H16" s="501">
        <f>IF(基本情報入力シート!I37="","",基本情報入力シート!I37)</f>
        <v>7</v>
      </c>
      <c r="I16" s="501">
        <f>IF(基本情報入力シート!J37="","",基本情報入力シート!J37)</f>
        <v>8</v>
      </c>
      <c r="J16" s="501">
        <f>IF(基本情報入力シート!K37="","",基本情報入力シート!K37)</f>
        <v>9</v>
      </c>
      <c r="K16" s="502">
        <f>IF(基本情報入力シート!L37="","",基本情報入力シート!L37)</f>
        <v>6</v>
      </c>
      <c r="L16" s="503" t="str">
        <f>IF(基本情報入力シート!M37="","",基本情報入力シート!M37)</f>
        <v>千葉県</v>
      </c>
      <c r="M16" s="503" t="str">
        <f>IF(基本情報入力シート!R37="","",基本情報入力シート!R37)</f>
        <v>千葉県</v>
      </c>
      <c r="N16" s="503" t="str">
        <f>IF(基本情報入力シート!W37="","",基本情報入力シート!W37)</f>
        <v>千葉市</v>
      </c>
      <c r="O16" s="498" t="str">
        <f>IF(基本情報入力シート!X37="","",基本情報入力シート!X37)</f>
        <v>介護保険事業所名称０５</v>
      </c>
      <c r="P16" s="504" t="str">
        <f>IF(基本情報入力シート!Y37="","",基本情報入力シート!Y37)</f>
        <v>介護老人保健施設</v>
      </c>
      <c r="Q16" s="505">
        <f>IF(基本情報入力シート!Z37="","",基本情報入力シート!Z37)</f>
        <v>2600000</v>
      </c>
      <c r="R16" s="531">
        <f>IF(基本情報入力シート!AA37="","",基本情報入力シート!AA37)</f>
        <v>10.68</v>
      </c>
      <c r="S16" s="532"/>
      <c r="T16" s="533"/>
      <c r="U16" s="534" t="e">
        <f>IF(P16="","",VLOOKUP(P16,【参考】数式用!$A$5:$I$38,MATCH(T16,【参考】数式用!$H$4:$I$4,0)+7,0))</f>
        <v>#N/A</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f>IF(基本情報入力シート!C38="","",基本情報入力シート!C38)</f>
        <v>1</v>
      </c>
      <c r="C17" s="500">
        <f>IF(基本情報入力シート!D38="","",基本情報入力シート!D38)</f>
        <v>2</v>
      </c>
      <c r="D17" s="501">
        <f>IF(基本情報入力シート!E38="","",基本情報入力シート!E38)</f>
        <v>3</v>
      </c>
      <c r="E17" s="501">
        <f>IF(基本情報入力シート!F38="","",基本情報入力シート!F38)</f>
        <v>4</v>
      </c>
      <c r="F17" s="501">
        <f>IF(基本情報入力シート!G38="","",基本情報入力シート!G38)</f>
        <v>5</v>
      </c>
      <c r="G17" s="501">
        <f>IF(基本情報入力シート!H38="","",基本情報入力シート!H38)</f>
        <v>6</v>
      </c>
      <c r="H17" s="501">
        <f>IF(基本情報入力シート!I38="","",基本情報入力シート!I38)</f>
        <v>7</v>
      </c>
      <c r="I17" s="501">
        <f>IF(基本情報入力シート!J38="","",基本情報入力シート!J38)</f>
        <v>8</v>
      </c>
      <c r="J17" s="501">
        <f>IF(基本情報入力シート!K38="","",基本情報入力シート!K38)</f>
        <v>9</v>
      </c>
      <c r="K17" s="502">
        <f>IF(基本情報入力シート!L38="","",基本情報入力シート!L38)</f>
        <v>6</v>
      </c>
      <c r="L17" s="503" t="str">
        <f>IF(基本情報入力シート!M38="","",基本情報入力シート!M38)</f>
        <v>千葉県</v>
      </c>
      <c r="M17" s="503" t="str">
        <f>IF(基本情報入力シート!R38="","",基本情報入力シート!R38)</f>
        <v>千葉県</v>
      </c>
      <c r="N17" s="503" t="str">
        <f>IF(基本情報入力シート!W38="","",基本情報入力シート!W38)</f>
        <v>千葉市</v>
      </c>
      <c r="O17" s="498" t="str">
        <f>IF(基本情報入力シート!X38="","",基本情報入力シート!X38)</f>
        <v>介護保険事業所名称０５</v>
      </c>
      <c r="P17" s="504" t="str">
        <f>IF(基本情報入力シート!Y38="","",基本情報入力シート!Y38)</f>
        <v>短期入所療養介護（老健）</v>
      </c>
      <c r="Q17" s="505">
        <f>IF(基本情報入力シート!Z38="","",基本情報入力シート!Z38)</f>
        <v>100000</v>
      </c>
      <c r="R17" s="531">
        <f>IF(基本情報入力シート!AA38="","",基本情報入力シート!AA38)</f>
        <v>10.68</v>
      </c>
      <c r="S17" s="532"/>
      <c r="T17" s="533"/>
      <c r="U17" s="534" t="e">
        <f>IF(P17="","",VLOOKUP(P17,【参考】数式用!$A$5:$I$38,MATCH(T17,【参考】数式用!$H$4:$I$4,0)+7,0))</f>
        <v>#N/A</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40" zoomScaleNormal="85" zoomScaleSheetLayoutView="40" zoomScalePageLayoutView="70" workbookViewId="0">
      <selection activeCell="S18" sqref="S18"/>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317" t="s">
        <v>530</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○○ケアサービス</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473</v>
      </c>
      <c r="B5" s="1253"/>
      <c r="C5" s="1253"/>
      <c r="D5" s="1253"/>
      <c r="E5" s="1253"/>
      <c r="F5" s="1253"/>
      <c r="G5" s="1253"/>
      <c r="H5" s="1253"/>
      <c r="I5" s="1253"/>
      <c r="J5" s="1253"/>
      <c r="K5" s="1253"/>
      <c r="L5" s="1253"/>
      <c r="M5" s="1253"/>
      <c r="N5" s="1253"/>
      <c r="O5" s="603">
        <f>IF(SUM(AH12:AH111)=0,"",SUM(AH12:AH111))</f>
        <v>4597200</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523</v>
      </c>
      <c r="R7" s="1282" t="s">
        <v>412</v>
      </c>
      <c r="S7" s="1284" t="s">
        <v>443</v>
      </c>
      <c r="T7" s="1313" t="s">
        <v>452</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427</v>
      </c>
      <c r="V8" s="1290" t="s">
        <v>444</v>
      </c>
      <c r="W8" s="1291"/>
      <c r="X8" s="1291"/>
      <c r="Y8" s="1291"/>
      <c r="Z8" s="1291"/>
      <c r="AA8" s="1291"/>
      <c r="AB8" s="1291"/>
      <c r="AC8" s="1291"/>
      <c r="AD8" s="1291"/>
      <c r="AE8" s="1291"/>
      <c r="AF8" s="1291"/>
      <c r="AG8" s="1292"/>
      <c r="AH8" s="1248" t="s">
        <v>442</v>
      </c>
      <c r="AI8" s="1286" t="s">
        <v>413</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428</v>
      </c>
      <c r="AJ10" s="644" t="s">
        <v>429</v>
      </c>
      <c r="AK10" s="729" t="s">
        <v>525</v>
      </c>
      <c r="AL10" s="743" t="s">
        <v>430</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f>IF(基本情報入力シート!C33="","",基本情報入力シート!C33)</f>
        <v>1</v>
      </c>
      <c r="C12" s="624">
        <f>IF(基本情報入力シート!D33="","",基本情報入力シート!D33)</f>
        <v>3</v>
      </c>
      <c r="D12" s="624">
        <f>IF(基本情報入力シート!E33="","",基本情報入力シート!E33)</f>
        <v>3</v>
      </c>
      <c r="E12" s="624">
        <f>IF(基本情報入力シート!F33="","",基本情報入力シート!F33)</f>
        <v>4</v>
      </c>
      <c r="F12" s="624">
        <f>IF(基本情報入力シート!G33="","",基本情報入力シート!G33)</f>
        <v>5</v>
      </c>
      <c r="G12" s="624">
        <f>IF(基本情報入力シート!H33="","",基本情報入力シート!H33)</f>
        <v>6</v>
      </c>
      <c r="H12" s="624">
        <f>IF(基本情報入力シート!I33="","",基本情報入力シート!I33)</f>
        <v>7</v>
      </c>
      <c r="I12" s="624">
        <f>IF(基本情報入力シート!J33="","",基本情報入力シート!J33)</f>
        <v>8</v>
      </c>
      <c r="J12" s="624">
        <f>IF(基本情報入力シート!K33="","",基本情報入力シート!K33)</f>
        <v>9</v>
      </c>
      <c r="K12" s="647">
        <f>IF(基本情報入力シート!L33="","",基本情報入力シート!L33)</f>
        <v>0</v>
      </c>
      <c r="L12" s="625" t="str">
        <f>IF(基本情報入力シート!M33="","",基本情報入力シート!M33)</f>
        <v>東京都</v>
      </c>
      <c r="M12" s="625" t="str">
        <f>IF(基本情報入力シート!R33="","",基本情報入力シート!R33)</f>
        <v>東京都</v>
      </c>
      <c r="N12" s="625" t="str">
        <f>IF(基本情報入力シート!W33="","",基本情報入力シート!W33)</f>
        <v>千代田区</v>
      </c>
      <c r="O12" s="622" t="str">
        <f>IF(基本情報入力シート!X33="","",基本情報入力シート!X33)</f>
        <v>介護保険事業所名称０１</v>
      </c>
      <c r="P12" s="626" t="str">
        <f>IF(基本情報入力シート!Y33="","",基本情報入力シート!Y33)</f>
        <v>訪問介護</v>
      </c>
      <c r="Q12" s="783" t="s">
        <v>520</v>
      </c>
      <c r="R12" s="505">
        <f>IF(基本情報入力シート!Z33="","",基本情報入力シート!Z33)</f>
        <v>200000</v>
      </c>
      <c r="S12" s="506">
        <f>IF(基本情報入力シート!AA33="","",基本情報入力シート!AA33)</f>
        <v>11.4</v>
      </c>
      <c r="T12" s="764" t="s">
        <v>464</v>
      </c>
      <c r="U12" s="766">
        <f>IF(P12="","",VLOOKUP(P12,【参考】数式用2!$A$3:$C$36,3,FALSE))</f>
        <v>2.4E-2</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f t="shared" ref="AH12:AH43" si="0">IFERROR(ROUNDDOWN(ROUND(R12*S12,0)*U12,0)*AF12,"")</f>
        <v>328320</v>
      </c>
      <c r="AI12" s="636">
        <v>317144</v>
      </c>
      <c r="AJ12" s="636">
        <v>212420</v>
      </c>
      <c r="AK12" s="637">
        <v>11233</v>
      </c>
      <c r="AL12" s="745">
        <v>7500</v>
      </c>
    </row>
    <row r="13" spans="1:38" ht="36.75" customHeight="1">
      <c r="A13" s="622">
        <f>A12+1</f>
        <v>2</v>
      </c>
      <c r="B13" s="623">
        <f>IF(基本情報入力シート!C34="","",基本情報入力シート!C34)</f>
        <v>1</v>
      </c>
      <c r="C13" s="624">
        <f>IF(基本情報入力シート!D34="","",基本情報入力シート!D34)</f>
        <v>3</v>
      </c>
      <c r="D13" s="624">
        <f>IF(基本情報入力シート!E34="","",基本情報入力シート!E34)</f>
        <v>3</v>
      </c>
      <c r="E13" s="624">
        <f>IF(基本情報入力シート!F34="","",基本情報入力シート!F34)</f>
        <v>4</v>
      </c>
      <c r="F13" s="624">
        <f>IF(基本情報入力シート!G34="","",基本情報入力シート!G34)</f>
        <v>5</v>
      </c>
      <c r="G13" s="624">
        <f>IF(基本情報入力シート!H34="","",基本情報入力シート!H34)</f>
        <v>6</v>
      </c>
      <c r="H13" s="624">
        <f>IF(基本情報入力シート!I34="","",基本情報入力シート!I34)</f>
        <v>7</v>
      </c>
      <c r="I13" s="624">
        <f>IF(基本情報入力シート!J34="","",基本情報入力シート!J34)</f>
        <v>8</v>
      </c>
      <c r="J13" s="624">
        <f>IF(基本情報入力シート!K34="","",基本情報入力シート!K34)</f>
        <v>9</v>
      </c>
      <c r="K13" s="647">
        <f>IF(基本情報入力シート!L34="","",基本情報入力シート!L34)</f>
        <v>0</v>
      </c>
      <c r="L13" s="625" t="str">
        <f>IF(基本情報入力シート!M34="","",基本情報入力シート!M34)</f>
        <v>東京都</v>
      </c>
      <c r="M13" s="625" t="str">
        <f>IF(基本情報入力シート!R34="","",基本情報入力シート!R34)</f>
        <v>東京都</v>
      </c>
      <c r="N13" s="625" t="str">
        <f>IF(基本情報入力シート!W34="","",基本情報入力シート!W34)</f>
        <v>豊島区</v>
      </c>
      <c r="O13" s="622" t="str">
        <f>IF(基本情報入力シート!X34="","",基本情報入力シート!X34)</f>
        <v>介護保険事業所名称０２</v>
      </c>
      <c r="P13" s="626" t="str">
        <f>IF(基本情報入力シート!Y34="","",基本情報入力シート!Y34)</f>
        <v>通所介護</v>
      </c>
      <c r="Q13" s="783" t="s">
        <v>521</v>
      </c>
      <c r="R13" s="505">
        <f>IF(基本情報入力シート!Z34="","",基本情報入力シート!Z34)</f>
        <v>400000</v>
      </c>
      <c r="S13" s="506">
        <f>IF(基本情報入力シート!AA34="","",基本情報入力シート!AA34)</f>
        <v>10.9</v>
      </c>
      <c r="T13" s="764" t="s">
        <v>464</v>
      </c>
      <c r="U13" s="766">
        <f>IF(P13="","",VLOOKUP(P13,【参考】数式用2!$A$3:$C$36,3,FALSE))</f>
        <v>1.0999999999999999E-2</v>
      </c>
      <c r="V13" s="630" t="s">
        <v>33</v>
      </c>
      <c r="W13" s="628">
        <v>4</v>
      </c>
      <c r="X13" s="627" t="s">
        <v>12</v>
      </c>
      <c r="Y13" s="628">
        <v>10</v>
      </c>
      <c r="Z13" s="629" t="s">
        <v>87</v>
      </c>
      <c r="AA13" s="631">
        <v>5</v>
      </c>
      <c r="AB13" s="630" t="s">
        <v>12</v>
      </c>
      <c r="AC13" s="631">
        <v>3</v>
      </c>
      <c r="AD13" s="630" t="s">
        <v>17</v>
      </c>
      <c r="AE13" s="632" t="s">
        <v>44</v>
      </c>
      <c r="AF13" s="633">
        <f t="shared" ref="AF13:AF76" si="1">IF(W13&gt;=1,(AA13*12+AC13)-(W13*12+Y13)+1,"")</f>
        <v>6</v>
      </c>
      <c r="AG13" s="634" t="s">
        <v>62</v>
      </c>
      <c r="AH13" s="635">
        <f t="shared" si="0"/>
        <v>287760</v>
      </c>
      <c r="AI13" s="636">
        <v>222360</v>
      </c>
      <c r="AJ13" s="636">
        <v>184000</v>
      </c>
      <c r="AK13" s="636">
        <v>65450</v>
      </c>
      <c r="AL13" s="745">
        <v>46050</v>
      </c>
    </row>
    <row r="14" spans="1:38" ht="36.75" customHeight="1">
      <c r="A14" s="622">
        <f t="shared" ref="A14:A77" si="2">A13+1</f>
        <v>3</v>
      </c>
      <c r="B14" s="623">
        <f>IF(基本情報入力シート!C35="","",基本情報入力シート!C35)</f>
        <v>1</v>
      </c>
      <c r="C14" s="624">
        <f>IF(基本情報入力シート!D35="","",基本情報入力シート!D35)</f>
        <v>1</v>
      </c>
      <c r="D14" s="624">
        <f>IF(基本情報入力シート!E35="","",基本情報入力シート!E35)</f>
        <v>3</v>
      </c>
      <c r="E14" s="624">
        <f>IF(基本情報入力シート!F35="","",基本情報入力シート!F35)</f>
        <v>4</v>
      </c>
      <c r="F14" s="624">
        <f>IF(基本情報入力シート!G35="","",基本情報入力シート!G35)</f>
        <v>5</v>
      </c>
      <c r="G14" s="624">
        <f>IF(基本情報入力シート!H35="","",基本情報入力シート!H35)</f>
        <v>6</v>
      </c>
      <c r="H14" s="624">
        <f>IF(基本情報入力シート!I35="","",基本情報入力シート!I35)</f>
        <v>7</v>
      </c>
      <c r="I14" s="624">
        <f>IF(基本情報入力シート!J35="","",基本情報入力シート!J35)</f>
        <v>8</v>
      </c>
      <c r="J14" s="624">
        <f>IF(基本情報入力シート!K35="","",基本情報入力シート!K35)</f>
        <v>9</v>
      </c>
      <c r="K14" s="647">
        <f>IF(基本情報入力シート!L35="","",基本情報入力シート!L35)</f>
        <v>0</v>
      </c>
      <c r="L14" s="625" t="str">
        <f>IF(基本情報入力シート!M35="","",基本情報入力シート!M35)</f>
        <v>埼玉県</v>
      </c>
      <c r="M14" s="625" t="str">
        <f>IF(基本情報入力シート!R35="","",基本情報入力シート!R35)</f>
        <v>埼玉県</v>
      </c>
      <c r="N14" s="625" t="str">
        <f>IF(基本情報入力シート!W35="","",基本情報入力シート!W35)</f>
        <v>さいたま市</v>
      </c>
      <c r="O14" s="622" t="str">
        <f>IF(基本情報入力シート!X35="","",基本情報入力シート!X35)</f>
        <v>介護保険事業所名称０３</v>
      </c>
      <c r="P14" s="626" t="str">
        <f>IF(基本情報入力シート!Y35="","",基本情報入力シート!Y35)</f>
        <v>介護老人福祉施設</v>
      </c>
      <c r="Q14" s="783" t="s">
        <v>520</v>
      </c>
      <c r="R14" s="505">
        <f>IF(基本情報入力シート!Z35="","",基本情報入力シート!Z35)</f>
        <v>2100000</v>
      </c>
      <c r="S14" s="506">
        <f>IF(基本情報入力シート!AA35="","",基本情報入力シート!AA35)</f>
        <v>10.68</v>
      </c>
      <c r="T14" s="764" t="s">
        <v>464</v>
      </c>
      <c r="U14" s="766">
        <f>IF(P14="","",VLOOKUP(P14,【参考】数式用2!$A$3:$C$36,3,FALSE))</f>
        <v>1.6E-2</v>
      </c>
      <c r="V14" s="630" t="s">
        <v>33</v>
      </c>
      <c r="W14" s="628">
        <v>4</v>
      </c>
      <c r="X14" s="627" t="s">
        <v>12</v>
      </c>
      <c r="Y14" s="628">
        <v>10</v>
      </c>
      <c r="Z14" s="629" t="s">
        <v>87</v>
      </c>
      <c r="AA14" s="631">
        <v>5</v>
      </c>
      <c r="AB14" s="630" t="s">
        <v>12</v>
      </c>
      <c r="AC14" s="631">
        <v>3</v>
      </c>
      <c r="AD14" s="630" t="s">
        <v>17</v>
      </c>
      <c r="AE14" s="632" t="s">
        <v>44</v>
      </c>
      <c r="AF14" s="633">
        <f t="shared" si="1"/>
        <v>6</v>
      </c>
      <c r="AG14" s="634" t="s">
        <v>62</v>
      </c>
      <c r="AH14" s="635">
        <f t="shared" si="0"/>
        <v>2153088</v>
      </c>
      <c r="AI14" s="636">
        <v>1792515</v>
      </c>
      <c r="AJ14" s="636">
        <v>1252695</v>
      </c>
      <c r="AK14" s="636">
        <v>360948</v>
      </c>
      <c r="AL14" s="745">
        <v>228875</v>
      </c>
    </row>
    <row r="15" spans="1:38" ht="36.75" customHeight="1">
      <c r="A15" s="622">
        <f t="shared" si="2"/>
        <v>4</v>
      </c>
      <c r="B15" s="623">
        <f>IF(基本情報入力シート!C36="","",基本情報入力シート!C36)</f>
        <v>1</v>
      </c>
      <c r="C15" s="624">
        <f>IF(基本情報入力シート!D36="","",基本情報入力シート!D36)</f>
        <v>4</v>
      </c>
      <c r="D15" s="624">
        <f>IF(基本情報入力シート!E36="","",基本情報入力シート!E36)</f>
        <v>3</v>
      </c>
      <c r="E15" s="624">
        <f>IF(基本情報入力シート!F36="","",基本情報入力シート!F36)</f>
        <v>4</v>
      </c>
      <c r="F15" s="624">
        <f>IF(基本情報入力シート!G36="","",基本情報入力シート!G36)</f>
        <v>5</v>
      </c>
      <c r="G15" s="624">
        <f>IF(基本情報入力シート!H36="","",基本情報入力シート!H36)</f>
        <v>6</v>
      </c>
      <c r="H15" s="624">
        <f>IF(基本情報入力シート!I36="","",基本情報入力シート!I36)</f>
        <v>7</v>
      </c>
      <c r="I15" s="624">
        <f>IF(基本情報入力シート!J36="","",基本情報入力シート!J36)</f>
        <v>8</v>
      </c>
      <c r="J15" s="624">
        <f>IF(基本情報入力シート!K36="","",基本情報入力シート!K36)</f>
        <v>9</v>
      </c>
      <c r="K15" s="647">
        <f>IF(基本情報入力シート!L36="","",基本情報入力シート!L36)</f>
        <v>0</v>
      </c>
      <c r="L15" s="625" t="str">
        <f>IF(基本情報入力シート!M36="","",基本情報入力シート!M36)</f>
        <v>横浜市</v>
      </c>
      <c r="M15" s="625" t="str">
        <f>IF(基本情報入力シート!R36="","",基本情報入力シート!R36)</f>
        <v>神奈川県</v>
      </c>
      <c r="N15" s="625" t="str">
        <f>IF(基本情報入力シート!W36="","",基本情報入力シート!W36)</f>
        <v>横浜市</v>
      </c>
      <c r="O15" s="622" t="str">
        <f>IF(基本情報入力シート!X36="","",基本情報入力シート!X36)</f>
        <v>介護保険事業所名称０４</v>
      </c>
      <c r="P15" s="626" t="str">
        <f>IF(基本情報入力シート!Y36="","",基本情報入力シート!Y36)</f>
        <v>小規模多機能型居宅介護</v>
      </c>
      <c r="Q15" s="783" t="s">
        <v>520</v>
      </c>
      <c r="R15" s="505">
        <f>IF(基本情報入力シート!Z36="","",基本情報入力シート!Z36)</f>
        <v>400000</v>
      </c>
      <c r="S15" s="506">
        <f>IF(基本情報入力シート!AA36="","",基本情報入力シート!AA36)</f>
        <v>10.88</v>
      </c>
      <c r="T15" s="764" t="s">
        <v>464</v>
      </c>
      <c r="U15" s="766">
        <f>IF(P15="","",VLOOKUP(P15,【参考】数式用2!$A$3:$C$36,3,FALSE))</f>
        <v>1.7000000000000001E-2</v>
      </c>
      <c r="V15" s="630" t="s">
        <v>33</v>
      </c>
      <c r="W15" s="628">
        <v>4</v>
      </c>
      <c r="X15" s="627" t="s">
        <v>12</v>
      </c>
      <c r="Y15" s="628">
        <v>10</v>
      </c>
      <c r="Z15" s="629" t="s">
        <v>87</v>
      </c>
      <c r="AA15" s="631">
        <v>5</v>
      </c>
      <c r="AB15" s="630" t="s">
        <v>12</v>
      </c>
      <c r="AC15" s="631">
        <v>3</v>
      </c>
      <c r="AD15" s="630" t="s">
        <v>17</v>
      </c>
      <c r="AE15" s="632" t="s">
        <v>44</v>
      </c>
      <c r="AF15" s="633">
        <f t="shared" si="1"/>
        <v>6</v>
      </c>
      <c r="AG15" s="634" t="s">
        <v>62</v>
      </c>
      <c r="AH15" s="635">
        <f t="shared" si="0"/>
        <v>443904</v>
      </c>
      <c r="AI15" s="636">
        <v>396277</v>
      </c>
      <c r="AJ15" s="636">
        <v>276750</v>
      </c>
      <c r="AK15" s="636">
        <v>47704</v>
      </c>
      <c r="AL15" s="745">
        <v>37875</v>
      </c>
    </row>
    <row r="16" spans="1:38" ht="36.75" customHeight="1">
      <c r="A16" s="622">
        <f t="shared" si="2"/>
        <v>5</v>
      </c>
      <c r="B16" s="623">
        <f>IF(基本情報入力シート!C37="","",基本情報入力シート!C37)</f>
        <v>1</v>
      </c>
      <c r="C16" s="624">
        <f>IF(基本情報入力シート!D37="","",基本情報入力シート!D37)</f>
        <v>2</v>
      </c>
      <c r="D16" s="624">
        <f>IF(基本情報入力シート!E37="","",基本情報入力シート!E37)</f>
        <v>3</v>
      </c>
      <c r="E16" s="624">
        <f>IF(基本情報入力シート!F37="","",基本情報入力シート!F37)</f>
        <v>4</v>
      </c>
      <c r="F16" s="624">
        <f>IF(基本情報入力シート!G37="","",基本情報入力シート!G37)</f>
        <v>5</v>
      </c>
      <c r="G16" s="624">
        <f>IF(基本情報入力シート!H37="","",基本情報入力シート!H37)</f>
        <v>6</v>
      </c>
      <c r="H16" s="624">
        <f>IF(基本情報入力シート!I37="","",基本情報入力シート!I37)</f>
        <v>7</v>
      </c>
      <c r="I16" s="624">
        <f>IF(基本情報入力シート!J37="","",基本情報入力シート!J37)</f>
        <v>8</v>
      </c>
      <c r="J16" s="624">
        <f>IF(基本情報入力シート!K37="","",基本情報入力シート!K37)</f>
        <v>9</v>
      </c>
      <c r="K16" s="647">
        <f>IF(基本情報入力シート!L37="","",基本情報入力シート!L37)</f>
        <v>6</v>
      </c>
      <c r="L16" s="625" t="str">
        <f>IF(基本情報入力シート!M37="","",基本情報入力シート!M37)</f>
        <v>千葉県</v>
      </c>
      <c r="M16" s="625" t="str">
        <f>IF(基本情報入力シート!R37="","",基本情報入力シート!R37)</f>
        <v>千葉県</v>
      </c>
      <c r="N16" s="625" t="str">
        <f>IF(基本情報入力シート!W37="","",基本情報入力シート!W37)</f>
        <v>千葉市</v>
      </c>
      <c r="O16" s="622" t="str">
        <f>IF(基本情報入力シート!X37="","",基本情報入力シート!X37)</f>
        <v>介護保険事業所名称０５</v>
      </c>
      <c r="P16" s="626" t="str">
        <f>IF(基本情報入力シート!Y37="","",基本情報入力シート!Y37)</f>
        <v>介護老人保健施設</v>
      </c>
      <c r="Q16" s="783" t="s">
        <v>521</v>
      </c>
      <c r="R16" s="505">
        <f>IF(基本情報入力シート!Z37="","",基本情報入力シート!Z37)</f>
        <v>2600000</v>
      </c>
      <c r="S16" s="506">
        <f>IF(基本情報入力シート!AA37="","",基本情報入力シート!AA37)</f>
        <v>10.68</v>
      </c>
      <c r="T16" s="764" t="s">
        <v>464</v>
      </c>
      <c r="U16" s="766">
        <f>IF(P16="","",VLOOKUP(P16,【参考】数式用2!$A$3:$C$36,3,FALSE))</f>
        <v>8.0000000000000002E-3</v>
      </c>
      <c r="V16" s="630" t="s">
        <v>33</v>
      </c>
      <c r="W16" s="628">
        <v>4</v>
      </c>
      <c r="X16" s="627" t="s">
        <v>12</v>
      </c>
      <c r="Y16" s="628">
        <v>10</v>
      </c>
      <c r="Z16" s="629" t="s">
        <v>87</v>
      </c>
      <c r="AA16" s="631">
        <v>5</v>
      </c>
      <c r="AB16" s="630" t="s">
        <v>12</v>
      </c>
      <c r="AC16" s="631">
        <v>3</v>
      </c>
      <c r="AD16" s="630" t="s">
        <v>17</v>
      </c>
      <c r="AE16" s="632" t="s">
        <v>44</v>
      </c>
      <c r="AF16" s="633">
        <f t="shared" si="1"/>
        <v>6</v>
      </c>
      <c r="AG16" s="634" t="s">
        <v>62</v>
      </c>
      <c r="AH16" s="635">
        <f t="shared" si="0"/>
        <v>1332864</v>
      </c>
      <c r="AI16" s="636">
        <v>1046311</v>
      </c>
      <c r="AJ16" s="636">
        <v>821750</v>
      </c>
      <c r="AK16" s="636">
        <v>338058</v>
      </c>
      <c r="AL16" s="745">
        <v>243040.00000000003</v>
      </c>
    </row>
    <row r="17" spans="1:38" ht="36.75" customHeight="1">
      <c r="A17" s="622">
        <f t="shared" si="2"/>
        <v>6</v>
      </c>
      <c r="B17" s="623">
        <f>IF(基本情報入力シート!C38="","",基本情報入力シート!C38)</f>
        <v>1</v>
      </c>
      <c r="C17" s="624">
        <f>IF(基本情報入力シート!D38="","",基本情報入力シート!D38)</f>
        <v>2</v>
      </c>
      <c r="D17" s="624">
        <f>IF(基本情報入力シート!E38="","",基本情報入力シート!E38)</f>
        <v>3</v>
      </c>
      <c r="E17" s="624">
        <f>IF(基本情報入力シート!F38="","",基本情報入力シート!F38)</f>
        <v>4</v>
      </c>
      <c r="F17" s="624">
        <f>IF(基本情報入力シート!G38="","",基本情報入力シート!G38)</f>
        <v>5</v>
      </c>
      <c r="G17" s="624">
        <f>IF(基本情報入力シート!H38="","",基本情報入力シート!H38)</f>
        <v>6</v>
      </c>
      <c r="H17" s="624">
        <f>IF(基本情報入力シート!I38="","",基本情報入力シート!I38)</f>
        <v>7</v>
      </c>
      <c r="I17" s="624">
        <f>IF(基本情報入力シート!J38="","",基本情報入力シート!J38)</f>
        <v>8</v>
      </c>
      <c r="J17" s="624">
        <f>IF(基本情報入力シート!K38="","",基本情報入力シート!K38)</f>
        <v>9</v>
      </c>
      <c r="K17" s="647">
        <f>IF(基本情報入力シート!L38="","",基本情報入力シート!L38)</f>
        <v>6</v>
      </c>
      <c r="L17" s="625" t="str">
        <f>IF(基本情報入力シート!M38="","",基本情報入力シート!M38)</f>
        <v>千葉県</v>
      </c>
      <c r="M17" s="625" t="str">
        <f>IF(基本情報入力シート!R38="","",基本情報入力シート!R38)</f>
        <v>千葉県</v>
      </c>
      <c r="N17" s="625" t="str">
        <f>IF(基本情報入力シート!W38="","",基本情報入力シート!W38)</f>
        <v>千葉市</v>
      </c>
      <c r="O17" s="622" t="str">
        <f>IF(基本情報入力シート!X38="","",基本情報入力シート!X38)</f>
        <v>介護保険事業所名称０５</v>
      </c>
      <c r="P17" s="626" t="str">
        <f>IF(基本情報入力シート!Y38="","",基本情報入力シート!Y38)</f>
        <v>短期入所療養介護（老健）</v>
      </c>
      <c r="Q17" s="783" t="s">
        <v>522</v>
      </c>
      <c r="R17" s="505">
        <f>IF(基本情報入力シート!Z38="","",基本情報入力シート!Z38)</f>
        <v>100000</v>
      </c>
      <c r="S17" s="506">
        <f>IF(基本情報入力シート!AA38="","",基本情報入力シート!AA38)</f>
        <v>10.68</v>
      </c>
      <c r="T17" s="764" t="s">
        <v>464</v>
      </c>
      <c r="U17" s="766">
        <f>IF(P17="","",VLOOKUP(P17,【参考】数式用2!$A$3:$C$36,3,FALSE))</f>
        <v>8.0000000000000002E-3</v>
      </c>
      <c r="V17" s="630" t="s">
        <v>172</v>
      </c>
      <c r="W17" s="628">
        <v>4</v>
      </c>
      <c r="X17" s="627" t="s">
        <v>173</v>
      </c>
      <c r="Y17" s="628">
        <v>10</v>
      </c>
      <c r="Z17" s="629" t="s">
        <v>174</v>
      </c>
      <c r="AA17" s="631">
        <v>5</v>
      </c>
      <c r="AB17" s="630" t="s">
        <v>173</v>
      </c>
      <c r="AC17" s="631">
        <v>3</v>
      </c>
      <c r="AD17" s="630" t="s">
        <v>175</v>
      </c>
      <c r="AE17" s="632" t="s">
        <v>176</v>
      </c>
      <c r="AF17" s="633">
        <f t="shared" si="1"/>
        <v>6</v>
      </c>
      <c r="AG17" s="634" t="s">
        <v>177</v>
      </c>
      <c r="AH17" s="635">
        <f t="shared" si="0"/>
        <v>51264</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B12:P111 Y12:Y111 AA12:AA111 W12:W111 AC12:AC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458</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zoomScaleNormal="100" zoomScaleSheetLayoutView="85" workbookViewId="0">
      <selection activeCell="F13" sqref="F13"/>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459</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2022-08-10T03:47:08Z</dcterms:modified>
</cp:coreProperties>
</file>